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globalmethodist-my.sharepoint.com/personal/jpospisil_globalmethodist_org/Documents/Benefits/Clergy Comp/"/>
    </mc:Choice>
  </mc:AlternateContent>
  <xr:revisionPtr revIDLastSave="606" documentId="8_{75EE64CA-6C39-4F60-B1EF-AB37B7503927}" xr6:coauthVersionLast="47" xr6:coauthVersionMax="47" xr10:uidLastSave="{2EF1840E-8177-45DB-8B3A-125CA3A85ED0}"/>
  <bookViews>
    <workbookView xWindow="-120" yWindow="-120" windowWidth="29040" windowHeight="17520" xr2:uid="{00000000-000D-0000-FFFF-FFFF00000000}"/>
  </bookViews>
  <sheets>
    <sheet name="Comp_Form" sheetId="1" r:id="rId1"/>
    <sheet name="Data" sheetId="3" r:id="rId2"/>
  </sheets>
  <definedNames>
    <definedName name="_xlnm.Print_Area" localSheetId="0">Comp_Form!$A$1:$F$78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6" i="1" l="1"/>
  <c r="E69" i="1"/>
  <c r="E67" i="1"/>
  <c r="E70" i="1"/>
  <c r="B74" i="1"/>
  <c r="E31" i="1" l="1"/>
  <c r="B73" i="1" s="1"/>
  <c r="E13" i="1"/>
  <c r="S43" i="1"/>
  <c r="E58" i="1" l="1"/>
  <c r="B66" i="1" s="1"/>
  <c r="V43" i="1"/>
  <c r="K44" i="1"/>
  <c r="R43" i="1"/>
  <c r="K13" i="1"/>
  <c r="K14" i="1" s="1"/>
  <c r="J44" i="1"/>
  <c r="B77" i="1" l="1"/>
  <c r="E30" i="1"/>
  <c r="E36" i="1" s="1"/>
  <c r="B42" i="1" s="1"/>
  <c r="B70" i="1"/>
  <c r="E68" i="1"/>
  <c r="E65" i="1" s="1"/>
  <c r="L44" i="1"/>
  <c r="U43" i="1"/>
  <c r="E42" i="1" l="1"/>
  <c r="D42" i="1"/>
  <c r="C42" i="1"/>
  <c r="B69" i="1"/>
  <c r="G30" i="1"/>
  <c r="G56" i="1"/>
  <c r="T43" i="1"/>
  <c r="U6" i="1"/>
</calcChain>
</file>

<file path=xl/sharedStrings.xml><?xml version="1.0" encoding="utf-8"?>
<sst xmlns="http://schemas.openxmlformats.org/spreadsheetml/2006/main" count="138" uniqueCount="119">
  <si>
    <t>Parsonage</t>
  </si>
  <si>
    <t>FL</t>
  </si>
  <si>
    <t>Yes</t>
  </si>
  <si>
    <t>No</t>
  </si>
  <si>
    <t>FE</t>
  </si>
  <si>
    <t>SY</t>
  </si>
  <si>
    <t>Health</t>
  </si>
  <si>
    <t>PE</t>
  </si>
  <si>
    <t>PD</t>
  </si>
  <si>
    <t>OF</t>
  </si>
  <si>
    <t>UMPIP</t>
  </si>
  <si>
    <t>FD</t>
  </si>
  <si>
    <t>AM</t>
  </si>
  <si>
    <t>Avg Inc</t>
  </si>
  <si>
    <t>Factor</t>
  </si>
  <si>
    <t>Single</t>
  </si>
  <si>
    <t>2 Party</t>
  </si>
  <si>
    <t>Family</t>
  </si>
  <si>
    <t>Silver - Single</t>
  </si>
  <si>
    <t>Silver - 2 Party</t>
  </si>
  <si>
    <t>Church/Parish</t>
  </si>
  <si>
    <t>Status</t>
  </si>
  <si>
    <t>Effective Date</t>
  </si>
  <si>
    <t>Pastor</t>
  </si>
  <si>
    <t>Breakdown of how Parish Expenses are shared among Churches</t>
  </si>
  <si>
    <t>Percent:</t>
  </si>
  <si>
    <t xml:space="preserve">Church Name: </t>
  </si>
  <si>
    <t>SECTION I: INCOME</t>
  </si>
  <si>
    <t xml:space="preserve">     Describe:  </t>
  </si>
  <si>
    <t xml:space="preserve">     Describe: </t>
  </si>
  <si>
    <t>CPP</t>
  </si>
  <si>
    <t>Full-Time</t>
  </si>
  <si>
    <r>
      <t>D.</t>
    </r>
    <r>
      <rPr>
        <sz val="12"/>
        <color theme="1"/>
        <rFont val="Calibri"/>
        <family val="2"/>
      </rPr>
      <t xml:space="preserve"> </t>
    </r>
    <r>
      <rPr>
        <b/>
        <sz val="12"/>
        <color theme="1"/>
        <rFont val="Calibri"/>
        <family val="2"/>
      </rPr>
      <t>Designated Housing Exclusion</t>
    </r>
  </si>
  <si>
    <r>
      <t>C. Total Compensation</t>
    </r>
    <r>
      <rPr>
        <sz val="12"/>
        <color theme="1"/>
        <rFont val="Calibri"/>
        <family val="2"/>
      </rPr>
      <t xml:space="preserve"> </t>
    </r>
    <r>
      <rPr>
        <sz val="11"/>
        <color theme="1"/>
        <rFont val="Calibri"/>
        <family val="2"/>
      </rPr>
      <t>(Add lines A and B)</t>
    </r>
  </si>
  <si>
    <r>
      <t xml:space="preserve">B. Other </t>
    </r>
    <r>
      <rPr>
        <sz val="11"/>
        <color theme="1"/>
        <rFont val="Calibri"/>
        <family val="2"/>
      </rPr>
      <t>(e.g. social security or health ins. allowance)</t>
    </r>
  </si>
  <si>
    <t>A. Base Salary</t>
  </si>
  <si>
    <r>
      <t xml:space="preserve">A. Is a Parsonage provided? </t>
    </r>
    <r>
      <rPr>
        <sz val="12"/>
        <color theme="1"/>
        <rFont val="Calibri"/>
        <family val="2"/>
      </rPr>
      <t>(yes or no)</t>
    </r>
  </si>
  <si>
    <r>
      <t xml:space="preserve">B. Cash Housing Allowance </t>
    </r>
    <r>
      <rPr>
        <sz val="11"/>
        <color theme="1"/>
        <rFont val="Calibri"/>
        <family val="2"/>
      </rPr>
      <t>(when no parsonage is provided)</t>
    </r>
  </si>
  <si>
    <t>D. Accountable Reimbursement Plan</t>
  </si>
  <si>
    <t>E. Other Expenses Paid by Parish</t>
  </si>
  <si>
    <r>
      <t xml:space="preserve">F. Total Expenses Paid by Parish </t>
    </r>
    <r>
      <rPr>
        <sz val="11"/>
        <color theme="1"/>
        <rFont val="Calibri"/>
        <family val="2"/>
      </rPr>
      <t>(Add lines A – E)</t>
    </r>
  </si>
  <si>
    <t>3/4-Time</t>
  </si>
  <si>
    <t>1/2-Time</t>
  </si>
  <si>
    <t>1/4-Time</t>
  </si>
  <si>
    <t>CLM</t>
  </si>
  <si>
    <t>OR</t>
  </si>
  <si>
    <t>PL</t>
  </si>
  <si>
    <t>RA</t>
  </si>
  <si>
    <t>RE</t>
  </si>
  <si>
    <t>RL</t>
  </si>
  <si>
    <t>OL</t>
  </si>
  <si>
    <t>DB</t>
  </si>
  <si>
    <t>DC</t>
  </si>
  <si>
    <t>HF</t>
  </si>
  <si>
    <t>cc</t>
  </si>
  <si>
    <t>Base</t>
  </si>
  <si>
    <t>Salary</t>
  </si>
  <si>
    <t>Elder</t>
  </si>
  <si>
    <t>Deacon</t>
  </si>
  <si>
    <t>Senior</t>
  </si>
  <si>
    <t>Lay Minister</t>
  </si>
  <si>
    <t>Time</t>
  </si>
  <si>
    <r>
      <rPr>
        <sz val="11"/>
        <color theme="1"/>
        <rFont val="Calibri"/>
        <family val="2"/>
      </rPr>
      <t>¾</t>
    </r>
    <r>
      <rPr>
        <sz val="11"/>
        <color theme="1"/>
        <rFont val="Calibri"/>
        <family val="2"/>
        <scheme val="minor"/>
      </rPr>
      <t>-Time</t>
    </r>
  </si>
  <si>
    <r>
      <rPr>
        <sz val="11"/>
        <color theme="1"/>
        <rFont val="Calibri"/>
        <family val="2"/>
      </rPr>
      <t>½</t>
    </r>
    <r>
      <rPr>
        <sz val="11"/>
        <color theme="1"/>
        <rFont val="Calibri"/>
        <family val="2"/>
        <scheme val="minor"/>
      </rPr>
      <t>-Time</t>
    </r>
  </si>
  <si>
    <r>
      <rPr>
        <sz val="11"/>
        <color theme="1"/>
        <rFont val="Calibri"/>
        <family val="2"/>
      </rPr>
      <t>¼</t>
    </r>
    <r>
      <rPr>
        <sz val="11"/>
        <color theme="1"/>
        <rFont val="Calibri"/>
        <family val="2"/>
        <scheme val="minor"/>
      </rPr>
      <t>-Time</t>
    </r>
  </si>
  <si>
    <t>Opt Out</t>
  </si>
  <si>
    <t>Pastor Only</t>
  </si>
  <si>
    <t>Pastor +1</t>
  </si>
  <si>
    <t>Full or Part-Time</t>
  </si>
  <si>
    <r>
      <t>Note:</t>
    </r>
    <r>
      <rPr>
        <i/>
        <sz val="11"/>
        <color theme="1"/>
        <rFont val="Calibri"/>
        <family val="2"/>
      </rPr>
      <t xml:space="preserve"> Designated Housing Exclusion does not affect church financially but can reduce pastor’s taxable income. The amount is determined by the pastor but must be approved by the church leadership.</t>
    </r>
  </si>
  <si>
    <r>
      <t xml:space="preserve">Note: </t>
    </r>
    <r>
      <rPr>
        <i/>
        <sz val="11"/>
        <color theme="1"/>
        <rFont val="Calibri"/>
        <family val="2"/>
      </rPr>
      <t>Cash Housing Allowance amount is set by the church as additional and can be paid out with the regular paycheck or in a separate check.</t>
    </r>
  </si>
  <si>
    <r>
      <t xml:space="preserve">A. Pension </t>
    </r>
    <r>
      <rPr>
        <sz val="11"/>
        <color theme="1"/>
        <rFont val="Calibri"/>
        <family val="2"/>
      </rPr>
      <t>(Church's Share)</t>
    </r>
  </si>
  <si>
    <r>
      <t xml:space="preserve">B. Health Insurance </t>
    </r>
    <r>
      <rPr>
        <sz val="11"/>
        <color theme="1"/>
        <rFont val="Calibri"/>
        <family val="2"/>
      </rPr>
      <t>(Church's Share)</t>
    </r>
  </si>
  <si>
    <r>
      <t>C. Death/Disability Insurance</t>
    </r>
    <r>
      <rPr>
        <sz val="12"/>
        <color theme="1"/>
        <rFont val="Calibri"/>
        <family val="2"/>
      </rPr>
      <t xml:space="preserve"> (Estimate from most recent billing)</t>
    </r>
  </si>
  <si>
    <t>SECTION II: HOUSING</t>
  </si>
  <si>
    <t>SECTION III: LOCAL PARISH EXPENSES</t>
  </si>
  <si>
    <t>Share of Cost:</t>
  </si>
  <si>
    <r>
      <t xml:space="preserve">Note: </t>
    </r>
    <r>
      <rPr>
        <i/>
        <sz val="11"/>
        <color theme="1"/>
        <rFont val="Calibri"/>
        <family val="2"/>
      </rPr>
      <t>If the pastor is on the Global Methodist health insurance plan, they will need to log onto Benefits Access, click Health Details and then Plan Details and finally Benefit Summary to get the amounts. Some amounts are monthly so you will need to multiply them by 12.</t>
    </r>
  </si>
  <si>
    <t>Pastor's Contribution to Health Insurance</t>
  </si>
  <si>
    <t>C. Health Care Flexible Spending</t>
  </si>
  <si>
    <t>D. Dependent Care Flexible Spending</t>
  </si>
  <si>
    <t>Pastor's Contribution to Pension</t>
  </si>
  <si>
    <r>
      <t>B. Health Savings Account</t>
    </r>
    <r>
      <rPr>
        <sz val="12"/>
        <color theme="1"/>
        <rFont val="Calibri"/>
        <family val="2"/>
      </rPr>
      <t xml:space="preserve"> </t>
    </r>
    <r>
      <rPr>
        <sz val="11"/>
        <color theme="1"/>
        <rFont val="Calibri"/>
        <family val="2"/>
      </rPr>
      <t>(Employee share only)</t>
    </r>
  </si>
  <si>
    <r>
      <t>B1. HSA Employer Share</t>
    </r>
    <r>
      <rPr>
        <i/>
        <sz val="12"/>
        <color theme="1" tint="0.499984740745262"/>
        <rFont val="Calibri"/>
        <family val="2"/>
      </rPr>
      <t xml:space="preserve"> </t>
    </r>
    <r>
      <rPr>
        <i/>
        <sz val="11"/>
        <color theme="1" tint="0.499984740745262"/>
        <rFont val="Calibri"/>
        <family val="2"/>
      </rPr>
      <t>(Not withheld but needed for W-2)</t>
    </r>
  </si>
  <si>
    <r>
      <t xml:space="preserve">SECTION IV: SALARY WITHHOLDINGS </t>
    </r>
    <r>
      <rPr>
        <sz val="16"/>
        <color theme="1"/>
        <rFont val="Calibri"/>
        <family val="2"/>
      </rPr>
      <t>(Can fill out later)</t>
    </r>
  </si>
  <si>
    <t>Coverage?</t>
  </si>
  <si>
    <t>E. Pastor’s Contribution Percentage</t>
  </si>
  <si>
    <r>
      <t xml:space="preserve">F. Pastor’s Contribution Type </t>
    </r>
    <r>
      <rPr>
        <sz val="12"/>
        <color theme="1"/>
        <rFont val="Calibri"/>
        <family val="2"/>
      </rPr>
      <t>(Before-Tax by default)</t>
    </r>
  </si>
  <si>
    <t>Covenant</t>
  </si>
  <si>
    <t>Before-Tax</t>
  </si>
  <si>
    <t>After-Tax</t>
  </si>
  <si>
    <t>ROTH</t>
  </si>
  <si>
    <t>G. Pastor’s Share of Pension</t>
  </si>
  <si>
    <r>
      <t>A. Pastor’s Share Health</t>
    </r>
    <r>
      <rPr>
        <sz val="12"/>
        <color theme="1"/>
        <rFont val="Calibri"/>
        <family val="2"/>
      </rPr>
      <t xml:space="preserve"> </t>
    </r>
    <r>
      <rPr>
        <sz val="11"/>
        <color theme="1"/>
        <rFont val="Calibri"/>
        <family val="2"/>
      </rPr>
      <t>(Total Premium minus Premium Credit)</t>
    </r>
  </si>
  <si>
    <r>
      <t xml:space="preserve">Note: </t>
    </r>
    <r>
      <rPr>
        <i/>
        <sz val="11"/>
        <color theme="1"/>
        <rFont val="Calibri"/>
        <family val="2"/>
      </rPr>
      <t>Costs for pension and health depend on the pastor’s eligibility and elections. Elders and Deacons are eligible for most benefits. They must be Full-Time to participate in Health Insurance, at least 3/4-Time to participate in Death/Disability; and at least 1/2-Time to participate in Pension.</t>
    </r>
  </si>
  <si>
    <r>
      <t xml:space="preserve">SECTION V: PAYROLL, TAXES, &amp; BILLING </t>
    </r>
    <r>
      <rPr>
        <sz val="16"/>
        <color theme="1"/>
        <rFont val="Calibri"/>
        <family val="2"/>
      </rPr>
      <t>(Information Only)</t>
    </r>
  </si>
  <si>
    <t>Frequency</t>
  </si>
  <si>
    <t>Semi-Monthly</t>
  </si>
  <si>
    <t>Monthly</t>
  </si>
  <si>
    <t>Bi-Weekly</t>
  </si>
  <si>
    <t>Weekly</t>
  </si>
  <si>
    <r>
      <t xml:space="preserve">Note: </t>
    </r>
    <r>
      <rPr>
        <i/>
        <sz val="11"/>
        <color theme="1"/>
        <rFont val="Calibri"/>
        <family val="2"/>
      </rPr>
      <t>You may need to contact a clergy tax professional.</t>
    </r>
  </si>
  <si>
    <t>How often paid?</t>
  </si>
  <si>
    <t>Paycheck Amount:</t>
  </si>
  <si>
    <t>Pension Bill:</t>
  </si>
  <si>
    <t>Church Share:</t>
  </si>
  <si>
    <t>Pastor Share:</t>
  </si>
  <si>
    <t>Health Bill:</t>
  </si>
  <si>
    <t>Death/Disability:</t>
  </si>
  <si>
    <t>Quarterly</t>
  </si>
  <si>
    <t>Box 1:</t>
  </si>
  <si>
    <t>Box 10:</t>
  </si>
  <si>
    <t>Box 2:</t>
  </si>
  <si>
    <t>Box 12 (Code E):</t>
  </si>
  <si>
    <t>Box 12 (Code BB):</t>
  </si>
  <si>
    <t>Box 12 (Code W):</t>
  </si>
  <si>
    <t>Form W-2</t>
  </si>
  <si>
    <t>Tax Withheld:</t>
  </si>
  <si>
    <t>Per Paycheck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</si>
</sst>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0\ ;&quot; (&quot;#,##0.00\);&quot; -&quot;#\ ;@\ "/>
    <numFmt numFmtId="166" formatCode="#,##0\ ;&quot; (&quot;#,##0\);&quot; -&quot;#\ ;@\ "/>
    <numFmt numFmtId="167" formatCode="0.000000"/>
    <numFmt numFmtId="168" formatCode="_(&quot;$&quot;* #,##0_);_(&quot;$&quot;* \(#,##0\);_(&quot;$&quot;* &quot;-&quot;??_);_(@_)"/>
  </numFmts>
  <fonts count="33" x14ac:knownFonts="1">
    <font>
      <sz val="11"/>
      <color theme="1"/>
      <name val="Calibri"/>
      <family val="2"/>
      <scheme val="minor"/>
    </font>
    <font>
      <sz val="11"/>
      <color theme="1"/>
      <name val="Calibri"/>
      <family val="2"/>
      <scheme val="minor"/>
    </font>
    <font>
      <b/>
      <sz val="9"/>
      <color rgb="FF000000"/>
      <name val="Calibri"/>
      <family val="2"/>
      <scheme val="minor"/>
    </font>
    <font>
      <sz val="10"/>
      <name val="Arial"/>
      <family val="2"/>
    </font>
    <font>
      <sz val="9"/>
      <name val="Arial"/>
      <family val="2"/>
    </font>
    <font>
      <sz val="12"/>
      <color theme="1"/>
      <name val="Times New Roman"/>
      <family val="1"/>
    </font>
    <font>
      <b/>
      <sz val="8"/>
      <color theme="1"/>
      <name val="Calibri"/>
      <family val="2"/>
    </font>
    <font>
      <sz val="12"/>
      <color theme="1"/>
      <name val="Arial"/>
      <family val="2"/>
    </font>
    <font>
      <b/>
      <sz val="6"/>
      <color theme="1"/>
      <name val="Calibri"/>
      <family val="2"/>
    </font>
    <font>
      <sz val="6"/>
      <color theme="1"/>
      <name val="Calibri"/>
      <family val="2"/>
    </font>
    <font>
      <b/>
      <sz val="14"/>
      <color theme="1"/>
      <name val="Calibri"/>
      <family val="2"/>
    </font>
    <font>
      <b/>
      <sz val="12"/>
      <color theme="1"/>
      <name val="Calibri"/>
      <family val="2"/>
    </font>
    <font>
      <sz val="12"/>
      <color theme="1"/>
      <name val="Calibri"/>
      <family val="2"/>
    </font>
    <font>
      <b/>
      <sz val="16"/>
      <color theme="1"/>
      <name val="Calibri"/>
      <family val="2"/>
    </font>
    <font>
      <b/>
      <i/>
      <sz val="11"/>
      <color theme="1"/>
      <name val="Calibri"/>
      <family val="2"/>
    </font>
    <font>
      <i/>
      <sz val="11"/>
      <color theme="1"/>
      <name val="Calibri"/>
      <family val="2"/>
    </font>
    <font>
      <sz val="11"/>
      <color theme="1"/>
      <name val="Calibri"/>
      <family val="2"/>
    </font>
    <font>
      <b/>
      <u/>
      <sz val="14"/>
      <color theme="1"/>
      <name val="Calibri"/>
      <family val="2"/>
    </font>
    <font>
      <b/>
      <i/>
      <sz val="6"/>
      <color theme="1"/>
      <name val="Calibri"/>
      <family val="2"/>
    </font>
    <font>
      <b/>
      <sz val="7"/>
      <color theme="1"/>
      <name val="Calibri"/>
      <family val="2"/>
    </font>
    <font>
      <sz val="7"/>
      <color theme="1"/>
      <name val="Calibri"/>
      <family val="2"/>
    </font>
    <font>
      <sz val="8"/>
      <color theme="1"/>
      <name val="Arial"/>
      <family val="2"/>
    </font>
    <font>
      <sz val="11"/>
      <color rgb="FFFF0000"/>
      <name val="Calibri"/>
      <family val="2"/>
      <scheme val="minor"/>
    </font>
    <font>
      <sz val="16"/>
      <color theme="1"/>
      <name val="Calibri"/>
      <family val="2"/>
    </font>
    <font>
      <b/>
      <i/>
      <sz val="12"/>
      <color theme="1" tint="0.499984740745262"/>
      <name val="Calibri"/>
      <family val="2"/>
    </font>
    <font>
      <i/>
      <sz val="12"/>
      <color theme="1" tint="0.499984740745262"/>
      <name val="Calibri"/>
      <family val="2"/>
    </font>
    <font>
      <i/>
      <sz val="11"/>
      <color theme="1" tint="0.499984740745262"/>
      <name val="Calibri"/>
      <family val="2"/>
    </font>
    <font>
      <i/>
      <sz val="12"/>
      <color theme="1" tint="0.499984740745262"/>
      <name val="Arial"/>
      <family val="2"/>
    </font>
    <font>
      <b/>
      <i/>
      <sz val="11"/>
      <color theme="1"/>
      <name val="Arial"/>
      <family val="2"/>
    </font>
    <font>
      <b/>
      <sz val="12"/>
      <color theme="1"/>
      <name val="Arial"/>
      <family val="2"/>
    </font>
    <font>
      <i/>
      <sz val="10"/>
      <color theme="1"/>
      <name val="Calibri"/>
      <family val="2"/>
    </font>
    <font>
      <b/>
      <u/>
      <sz val="12"/>
      <color theme="1"/>
      <name val="Calibri"/>
      <family val="2"/>
    </font>
    <font>
      <u/>
      <sz val="12"/>
      <color theme="1"/>
      <name val="Arial"/>
      <family val="2"/>
    </font>
  </fonts>
  <fills count="5">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theme="7" tint="0.79998168889431442"/>
        <bgColor indexed="64"/>
      </patternFill>
    </fill>
  </fills>
  <borders count="22">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165" fontId="3" fillId="0" borderId="0"/>
    <xf numFmtId="0" fontId="3"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42">
    <xf numFmtId="0" fontId="0" fillId="0" borderId="0" xfId="0"/>
    <xf numFmtId="0" fontId="2" fillId="0" borderId="0" xfId="0" applyFont="1" applyAlignment="1" applyProtection="1">
      <alignment horizontal="center"/>
      <protection locked="0"/>
    </xf>
    <xf numFmtId="0" fontId="7" fillId="4" borderId="10" xfId="0" applyFont="1" applyFill="1" applyBorder="1" applyAlignment="1" applyProtection="1">
      <alignment horizontal="center" vertical="center" wrapText="1"/>
      <protection locked="0"/>
    </xf>
    <xf numFmtId="164" fontId="7" fillId="4" borderId="15" xfId="1" applyNumberFormat="1" applyFont="1" applyFill="1" applyBorder="1" applyAlignment="1" applyProtection="1">
      <alignment wrapText="1"/>
      <protection locked="0"/>
    </xf>
    <xf numFmtId="0" fontId="7" fillId="4" borderId="7" xfId="0" applyFont="1" applyFill="1" applyBorder="1" applyAlignment="1" applyProtection="1">
      <alignment horizontal="center" wrapText="1"/>
      <protection locked="0"/>
    </xf>
    <xf numFmtId="164" fontId="7" fillId="4" borderId="15" xfId="1" applyNumberFormat="1" applyFont="1" applyFill="1" applyBorder="1" applyAlignment="1" applyProtection="1">
      <alignment horizontal="right" wrapText="1"/>
      <protection locked="0"/>
    </xf>
    <xf numFmtId="9" fontId="7" fillId="4" borderId="2" xfId="2" applyFont="1" applyFill="1" applyBorder="1" applyAlignment="1" applyProtection="1">
      <alignment horizontal="center" vertical="center" wrapText="1"/>
      <protection locked="0"/>
    </xf>
    <xf numFmtId="0" fontId="21" fillId="4" borderId="2" xfId="0" applyFont="1" applyFill="1" applyBorder="1" applyAlignment="1" applyProtection="1">
      <alignment horizontal="center" vertical="center" wrapText="1"/>
      <protection locked="0"/>
    </xf>
    <xf numFmtId="164" fontId="7" fillId="4" borderId="7" xfId="1" applyNumberFormat="1" applyFont="1" applyFill="1" applyBorder="1" applyAlignment="1" applyProtection="1">
      <alignment horizontal="right" wrapText="1"/>
      <protection locked="0"/>
    </xf>
    <xf numFmtId="164" fontId="27" fillId="4" borderId="15" xfId="1" applyNumberFormat="1" applyFont="1" applyFill="1" applyBorder="1" applyAlignment="1" applyProtection="1">
      <alignment horizontal="right" wrapText="1"/>
      <protection locked="0"/>
    </xf>
    <xf numFmtId="164" fontId="7" fillId="4" borderId="15" xfId="1" applyNumberFormat="1" applyFont="1" applyFill="1" applyBorder="1" applyAlignment="1" applyProtection="1">
      <alignment horizontal="center" wrapText="1"/>
      <protection locked="0"/>
    </xf>
    <xf numFmtId="9" fontId="7" fillId="4" borderId="7" xfId="2" applyFont="1" applyFill="1" applyBorder="1" applyAlignment="1" applyProtection="1">
      <alignment horizontal="center" wrapText="1"/>
      <protection locked="0"/>
    </xf>
    <xf numFmtId="164" fontId="7" fillId="4" borderId="16" xfId="1" applyNumberFormat="1" applyFont="1" applyFill="1" applyBorder="1" applyAlignment="1" applyProtection="1">
      <alignment wrapText="1"/>
      <protection locked="0"/>
    </xf>
    <xf numFmtId="164" fontId="29" fillId="4" borderId="15" xfId="1" applyNumberFormat="1" applyFont="1" applyFill="1" applyBorder="1" applyAlignment="1" applyProtection="1">
      <alignment horizontal="right" wrapText="1"/>
      <protection locked="0"/>
    </xf>
    <xf numFmtId="0" fontId="6" fillId="0" borderId="9" xfId="0" applyFont="1" applyBorder="1" applyAlignment="1">
      <alignment vertical="center" wrapText="1"/>
    </xf>
    <xf numFmtId="164" fontId="1" fillId="0" borderId="0" xfId="5" applyNumberFormat="1"/>
    <xf numFmtId="10" fontId="1" fillId="0" borderId="0" xfId="2" applyNumberFormat="1" applyProtection="1"/>
    <xf numFmtId="0" fontId="8" fillId="0" borderId="0" xfId="0" applyFont="1" applyAlignment="1">
      <alignment horizontal="right" vertical="center" wrapText="1"/>
    </xf>
    <xf numFmtId="0" fontId="9" fillId="0" borderId="0" xfId="0" applyFont="1" applyAlignment="1">
      <alignment horizontal="center" vertical="center" wrapText="1"/>
    </xf>
    <xf numFmtId="0" fontId="1" fillId="0" borderId="0" xfId="5"/>
    <xf numFmtId="167" fontId="1" fillId="0" borderId="0" xfId="2" applyNumberFormat="1" applyProtection="1"/>
    <xf numFmtId="0" fontId="4" fillId="0" borderId="0" xfId="4" applyFont="1" applyAlignment="1">
      <alignment horizontal="center"/>
    </xf>
    <xf numFmtId="166" fontId="4" fillId="0" borderId="0" xfId="3" applyNumberFormat="1" applyFont="1"/>
    <xf numFmtId="0" fontId="9" fillId="0" borderId="11" xfId="0" applyFont="1" applyBorder="1" applyAlignment="1">
      <alignment vertical="center" wrapText="1"/>
    </xf>
    <xf numFmtId="0" fontId="9" fillId="0" borderId="0" xfId="0" applyFont="1" applyAlignment="1">
      <alignment vertical="center" wrapText="1"/>
    </xf>
    <xf numFmtId="0" fontId="8" fillId="3" borderId="0" xfId="0" applyFont="1" applyFill="1" applyAlignment="1">
      <alignment vertical="center" wrapText="1"/>
    </xf>
    <xf numFmtId="0" fontId="8" fillId="3" borderId="12" xfId="0" applyFont="1" applyFill="1" applyBorder="1" applyAlignment="1">
      <alignment vertical="center" wrapText="1"/>
    </xf>
    <xf numFmtId="0" fontId="12" fillId="0" borderId="11" xfId="0" applyFont="1" applyBorder="1" applyAlignment="1">
      <alignment vertical="center" wrapText="1"/>
    </xf>
    <xf numFmtId="0" fontId="12" fillId="0" borderId="0" xfId="0" applyFont="1" applyAlignment="1">
      <alignment vertical="center" wrapText="1"/>
    </xf>
    <xf numFmtId="0" fontId="11" fillId="2" borderId="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6" fillId="0" borderId="12" xfId="0" applyFont="1" applyBorder="1" applyAlignment="1">
      <alignment horizontal="right" vertical="center" wrapText="1"/>
    </xf>
    <xf numFmtId="0" fontId="16" fillId="0" borderId="12" xfId="0" applyFont="1" applyBorder="1" applyAlignment="1">
      <alignment vertical="center" wrapText="1"/>
    </xf>
    <xf numFmtId="0" fontId="12" fillId="0" borderId="11" xfId="0" applyFont="1" applyBorder="1" applyAlignment="1">
      <alignment horizontal="right" wrapText="1"/>
    </xf>
    <xf numFmtId="0" fontId="12" fillId="0" borderId="0" xfId="0" applyFont="1" applyAlignment="1">
      <alignment wrapText="1"/>
    </xf>
    <xf numFmtId="0" fontId="12" fillId="0" borderId="12" xfId="0" applyFont="1" applyBorder="1" applyAlignment="1">
      <alignment vertical="center" wrapText="1"/>
    </xf>
    <xf numFmtId="164" fontId="29" fillId="0" borderId="1" xfId="1" applyNumberFormat="1" applyFont="1" applyBorder="1" applyAlignment="1" applyProtection="1">
      <alignment wrapText="1"/>
    </xf>
    <xf numFmtId="0" fontId="8" fillId="0" borderId="6" xfId="0" applyFont="1" applyBorder="1" applyAlignment="1">
      <alignment vertical="center" wrapText="1"/>
    </xf>
    <xf numFmtId="0" fontId="8" fillId="0" borderId="7"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12" fillId="0" borderId="0" xfId="0" applyFont="1" applyAlignment="1">
      <alignment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5" fillId="0" borderId="5" xfId="0" applyFont="1" applyBorder="1" applyAlignment="1">
      <alignment vertical="center" wrapText="1"/>
    </xf>
    <xf numFmtId="0" fontId="16" fillId="0" borderId="12" xfId="0" applyFont="1" applyBorder="1" applyAlignment="1">
      <alignment wrapText="1"/>
    </xf>
    <xf numFmtId="0" fontId="19" fillId="0" borderId="11" xfId="0" applyFont="1" applyBorder="1" applyAlignment="1">
      <alignment horizontal="left" vertical="center" wrapText="1" indent="1"/>
    </xf>
    <xf numFmtId="0" fontId="20" fillId="0" borderId="0" xfId="0" applyFont="1" applyAlignment="1">
      <alignment horizontal="center" vertical="center" wrapText="1"/>
    </xf>
    <xf numFmtId="0" fontId="20" fillId="0" borderId="0" xfId="0" applyFont="1" applyAlignment="1">
      <alignment vertical="center" wrapText="1"/>
    </xf>
    <xf numFmtId="0" fontId="20" fillId="0" borderId="12" xfId="0" applyFont="1" applyBorder="1" applyAlignment="1">
      <alignment vertical="center" wrapText="1"/>
    </xf>
    <xf numFmtId="0" fontId="11" fillId="0" borderId="11" xfId="0" applyFont="1" applyBorder="1" applyAlignment="1">
      <alignment horizontal="left" vertical="center" wrapText="1" inden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12" xfId="0" applyFont="1" applyBorder="1" applyAlignment="1">
      <alignment vertical="center" wrapText="1"/>
    </xf>
    <xf numFmtId="0" fontId="8" fillId="0" borderId="6" xfId="0" applyFont="1" applyBorder="1" applyAlignment="1">
      <alignment horizontal="left" vertical="center" wrapText="1" indent="1"/>
    </xf>
    <xf numFmtId="0" fontId="9" fillId="0" borderId="7" xfId="0" applyFont="1" applyBorder="1" applyAlignment="1">
      <alignment horizontal="right" vertical="center" wrapText="1" indent="1"/>
    </xf>
    <xf numFmtId="0" fontId="9" fillId="0" borderId="7" xfId="0" applyFont="1" applyBorder="1" applyAlignment="1">
      <alignment horizontal="right" vertical="center" wrapText="1"/>
    </xf>
    <xf numFmtId="0" fontId="9" fillId="0" borderId="3" xfId="0" applyFont="1" applyBorder="1" applyAlignment="1">
      <alignmen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12" xfId="0" applyFont="1" applyBorder="1" applyAlignment="1">
      <alignment horizontal="center" vertical="center" wrapText="1"/>
    </xf>
    <xf numFmtId="164" fontId="7" fillId="0" borderId="15" xfId="1" applyNumberFormat="1" applyFont="1" applyBorder="1" applyAlignment="1" applyProtection="1">
      <alignment wrapText="1"/>
    </xf>
    <xf numFmtId="0" fontId="16" fillId="0" borderId="12" xfId="0" applyFont="1" applyBorder="1" applyAlignment="1">
      <alignment horizontal="right" wrapText="1"/>
    </xf>
    <xf numFmtId="0" fontId="22" fillId="0" borderId="0" xfId="0" applyFont="1"/>
    <xf numFmtId="0" fontId="11" fillId="0" borderId="21" xfId="0" applyFont="1" applyBorder="1" applyAlignment="1">
      <alignment horizontal="right" wrapText="1"/>
    </xf>
    <xf numFmtId="164" fontId="12" fillId="0" borderId="0" xfId="1" applyNumberFormat="1" applyFont="1" applyBorder="1" applyAlignment="1" applyProtection="1">
      <alignment wrapText="1"/>
    </xf>
    <xf numFmtId="0" fontId="8" fillId="0" borderId="6" xfId="0" applyFont="1" applyBorder="1" applyAlignment="1">
      <alignment horizontal="left" vertical="center" wrapText="1" indent="5"/>
    </xf>
    <xf numFmtId="0" fontId="9" fillId="0" borderId="8" xfId="0" applyFont="1" applyBorder="1" applyAlignment="1">
      <alignment horizontal="right" vertical="center" wrapText="1"/>
    </xf>
    <xf numFmtId="0" fontId="11" fillId="0" borderId="2" xfId="0" applyFont="1" applyBorder="1" applyAlignment="1">
      <alignment horizontal="right" vertical="center" wrapText="1"/>
    </xf>
    <xf numFmtId="168" fontId="7" fillId="0" borderId="2" xfId="7" applyNumberFormat="1" applyFont="1" applyBorder="1" applyAlignment="1" applyProtection="1">
      <alignment wrapText="1"/>
    </xf>
    <xf numFmtId="0" fontId="0" fillId="0" borderId="0" xfId="0" applyAlignment="1">
      <alignment vertical="center" wrapText="1"/>
    </xf>
    <xf numFmtId="0" fontId="8" fillId="0" borderId="3" xfId="0" applyFont="1" applyBorder="1" applyAlignment="1">
      <alignment horizontal="center" vertical="center" wrapText="1"/>
    </xf>
    <xf numFmtId="0" fontId="11" fillId="0" borderId="11" xfId="0" applyFont="1" applyBorder="1" applyAlignment="1">
      <alignment horizontal="center" vertical="center" wrapText="1"/>
    </xf>
    <xf numFmtId="0" fontId="18" fillId="0" borderId="11" xfId="0" applyFont="1" applyBorder="1" applyAlignment="1">
      <alignment vertical="center" wrapText="1"/>
    </xf>
    <xf numFmtId="0" fontId="18" fillId="0" borderId="0" xfId="0" applyFont="1" applyAlignment="1">
      <alignment vertical="center" wrapText="1"/>
    </xf>
    <xf numFmtId="164" fontId="18" fillId="0" borderId="0" xfId="1" applyNumberFormat="1" applyFont="1" applyBorder="1" applyAlignment="1" applyProtection="1">
      <alignment vertical="center" wrapText="1"/>
    </xf>
    <xf numFmtId="0" fontId="9" fillId="0" borderId="12" xfId="0" applyFont="1" applyBorder="1" applyAlignment="1">
      <alignment horizontal="center" vertical="center" wrapText="1"/>
    </xf>
    <xf numFmtId="164" fontId="12" fillId="0" borderId="0" xfId="1" applyNumberFormat="1" applyFont="1" applyBorder="1" applyAlignment="1" applyProtection="1">
      <alignment horizontal="center" vertical="center" wrapText="1"/>
    </xf>
    <xf numFmtId="0" fontId="12" fillId="0" borderId="12" xfId="0" applyFont="1" applyBorder="1" applyAlignment="1">
      <alignment horizontal="center" vertical="center" wrapText="1"/>
    </xf>
    <xf numFmtId="164" fontId="7" fillId="0" borderId="15" xfId="1" applyNumberFormat="1" applyFont="1" applyFill="1" applyBorder="1" applyAlignment="1" applyProtection="1">
      <alignment horizontal="right"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2" fillId="0" borderId="11" xfId="0" applyFont="1" applyBorder="1" applyAlignment="1">
      <alignment horizontal="right" indent="1"/>
    </xf>
    <xf numFmtId="0" fontId="11" fillId="0" borderId="0" xfId="0" applyFont="1" applyAlignment="1">
      <alignment wrapText="1"/>
    </xf>
    <xf numFmtId="0" fontId="31" fillId="0" borderId="0" xfId="0" applyFont="1" applyAlignment="1">
      <alignment horizontal="centerContinuous"/>
    </xf>
    <xf numFmtId="9" fontId="32" fillId="0" borderId="0" xfId="2" applyFont="1" applyFill="1" applyBorder="1" applyAlignment="1" applyProtection="1">
      <alignment horizontal="centerContinuous"/>
    </xf>
    <xf numFmtId="0" fontId="30" fillId="0" borderId="0" xfId="0" applyFont="1" applyAlignment="1">
      <alignment wrapText="1"/>
    </xf>
    <xf numFmtId="0" fontId="12" fillId="0" borderId="0" xfId="0" applyFont="1" applyAlignment="1">
      <alignment horizontal="right" wrapText="1"/>
    </xf>
    <xf numFmtId="44" fontId="12" fillId="0" borderId="7" xfId="7" applyFont="1" applyFill="1" applyBorder="1" applyAlignment="1" applyProtection="1">
      <alignment wrapText="1"/>
    </xf>
    <xf numFmtId="0" fontId="12" fillId="0" borderId="11" xfId="0" applyFont="1" applyBorder="1" applyAlignment="1">
      <alignment horizontal="right"/>
    </xf>
    <xf numFmtId="0" fontId="12" fillId="0" borderId="7" xfId="7" applyNumberFormat="1" applyFont="1" applyFill="1" applyBorder="1" applyAlignment="1" applyProtection="1">
      <alignment wrapText="1"/>
    </xf>
    <xf numFmtId="0" fontId="11" fillId="0" borderId="11" xfId="0" applyFont="1" applyBorder="1" applyAlignment="1">
      <alignment wrapText="1"/>
    </xf>
    <xf numFmtId="9" fontId="7" fillId="0" borderId="0" xfId="2" applyFont="1" applyFill="1" applyBorder="1" applyAlignment="1" applyProtection="1">
      <alignment horizontal="center" wrapText="1"/>
    </xf>
    <xf numFmtId="164" fontId="7" fillId="0" borderId="0" xfId="1" applyNumberFormat="1" applyFont="1" applyFill="1" applyBorder="1" applyAlignment="1" applyProtection="1">
      <alignment horizontal="center" wrapText="1"/>
    </xf>
    <xf numFmtId="0" fontId="9" fillId="0" borderId="0" xfId="0" applyFont="1" applyAlignment="1">
      <alignment vertical="center"/>
    </xf>
    <xf numFmtId="0" fontId="12" fillId="4" borderId="21" xfId="0" applyFont="1" applyFill="1" applyBorder="1" applyAlignment="1" applyProtection="1">
      <alignment horizontal="center" wrapText="1"/>
      <protection locked="0"/>
    </xf>
    <xf numFmtId="0" fontId="12" fillId="4" borderId="7" xfId="0" applyFont="1" applyFill="1" applyBorder="1" applyAlignment="1" applyProtection="1">
      <alignment horizontal="center" wrapText="1"/>
      <protection locked="0"/>
    </xf>
    <xf numFmtId="44" fontId="12" fillId="4" borderId="7" xfId="7" applyFont="1" applyFill="1" applyBorder="1" applyAlignment="1" applyProtection="1">
      <alignment wrapText="1"/>
      <protection locked="0"/>
    </xf>
    <xf numFmtId="0" fontId="11" fillId="0" borderId="17" xfId="0" applyFont="1" applyBorder="1" applyAlignment="1">
      <alignment horizontal="left" wrapText="1" indent="1"/>
    </xf>
    <xf numFmtId="0" fontId="11" fillId="0" borderId="18" xfId="0" applyFont="1" applyBorder="1" applyAlignment="1">
      <alignment horizontal="left" wrapText="1" indent="1"/>
    </xf>
    <xf numFmtId="0" fontId="13" fillId="2" borderId="13" xfId="0" applyFont="1" applyFill="1" applyBorder="1" applyAlignment="1">
      <alignment vertical="center" wrapText="1"/>
    </xf>
    <xf numFmtId="0" fontId="13" fillId="2" borderId="15" xfId="0" applyFont="1" applyFill="1" applyBorder="1" applyAlignment="1">
      <alignment vertical="center" wrapText="1"/>
    </xf>
    <xf numFmtId="0" fontId="13" fillId="2" borderId="14" xfId="0" applyFont="1" applyFill="1" applyBorder="1" applyAlignment="1">
      <alignment vertical="center" wrapText="1"/>
    </xf>
    <xf numFmtId="0" fontId="28" fillId="4" borderId="7" xfId="0" applyFont="1" applyFill="1" applyBorder="1" applyAlignment="1" applyProtection="1">
      <alignment horizontal="center"/>
      <protection locked="0"/>
    </xf>
    <xf numFmtId="0" fontId="9" fillId="0" borderId="7" xfId="0" applyFont="1" applyBorder="1" applyAlignment="1">
      <alignment vertical="center" wrapText="1"/>
    </xf>
    <xf numFmtId="0" fontId="9" fillId="0" borderId="16" xfId="0" applyFont="1" applyBorder="1" applyAlignment="1">
      <alignment vertical="center" wrapText="1"/>
    </xf>
    <xf numFmtId="0" fontId="11" fillId="0" borderId="20" xfId="0" applyFont="1" applyBorder="1" applyAlignment="1">
      <alignment horizontal="left" wrapText="1" indent="1"/>
    </xf>
    <xf numFmtId="0" fontId="11" fillId="0" borderId="21" xfId="0" applyFont="1" applyBorder="1" applyAlignment="1">
      <alignment horizontal="left" wrapText="1" indent="1"/>
    </xf>
    <xf numFmtId="0" fontId="14" fillId="0" borderId="13" xfId="0" applyFont="1" applyBorder="1" applyAlignment="1">
      <alignment vertical="center" wrapText="1"/>
    </xf>
    <xf numFmtId="0" fontId="14" fillId="0" borderId="15" xfId="0" applyFont="1" applyBorder="1" applyAlignment="1">
      <alignment vertical="center" wrapText="1"/>
    </xf>
    <xf numFmtId="0" fontId="14" fillId="0" borderId="14" xfId="0" applyFont="1" applyBorder="1" applyAlignment="1">
      <alignment vertical="center" wrapText="1"/>
    </xf>
    <xf numFmtId="0" fontId="10" fillId="2" borderId="2" xfId="0" applyFont="1" applyFill="1" applyBorder="1" applyAlignment="1">
      <alignment horizontal="center" vertical="center" wrapText="1"/>
    </xf>
    <xf numFmtId="9" fontId="7" fillId="4" borderId="13" xfId="2" applyFont="1" applyFill="1" applyBorder="1" applyAlignment="1" applyProtection="1">
      <alignment horizontal="center" vertical="center" wrapText="1"/>
      <protection locked="0"/>
    </xf>
    <xf numFmtId="9" fontId="7" fillId="4" borderId="14" xfId="2" applyFont="1" applyFill="1" applyBorder="1" applyAlignment="1" applyProtection="1">
      <alignment horizontal="center" vertical="center" wrapText="1"/>
      <protection locked="0"/>
    </xf>
    <xf numFmtId="0" fontId="21" fillId="4" borderId="13" xfId="0" applyFont="1" applyFill="1" applyBorder="1" applyAlignment="1" applyProtection="1">
      <alignment horizontal="center" vertical="center" wrapText="1"/>
      <protection locked="0"/>
    </xf>
    <xf numFmtId="0" fontId="21" fillId="4" borderId="14" xfId="0" applyFont="1" applyFill="1" applyBorder="1" applyAlignment="1" applyProtection="1">
      <alignment horizontal="center" vertical="center" wrapText="1"/>
      <protection locked="0"/>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168" fontId="7" fillId="0" borderId="2" xfId="7" applyNumberFormat="1" applyFont="1" applyBorder="1" applyAlignment="1" applyProtection="1">
      <alignment horizontal="center" vertical="center" wrapText="1"/>
    </xf>
    <xf numFmtId="0" fontId="24" fillId="0" borderId="20" xfId="0" applyFont="1" applyBorder="1" applyAlignment="1">
      <alignment horizontal="left" wrapText="1" indent="1"/>
    </xf>
    <xf numFmtId="0" fontId="24" fillId="0" borderId="21" xfId="0" applyFont="1" applyBorder="1" applyAlignment="1">
      <alignment horizontal="left" wrapText="1" indent="1"/>
    </xf>
    <xf numFmtId="0" fontId="11" fillId="0" borderId="20" xfId="0" applyFont="1" applyBorder="1" applyAlignment="1">
      <alignment horizontal="left" indent="1"/>
    </xf>
    <xf numFmtId="0" fontId="11" fillId="0" borderId="21" xfId="0" applyFont="1" applyBorder="1" applyAlignment="1">
      <alignment horizontal="left" indent="1"/>
    </xf>
    <xf numFmtId="0" fontId="17" fillId="0" borderId="11" xfId="0" applyFont="1" applyBorder="1" applyAlignment="1">
      <alignment horizontal="left" vertical="center" wrapText="1"/>
    </xf>
    <xf numFmtId="0" fontId="17" fillId="0" borderId="0" xfId="0" applyFont="1" applyAlignment="1">
      <alignment horizontal="left" vertical="center" wrapText="1"/>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14" fontId="7" fillId="4" borderId="6" xfId="0" applyNumberFormat="1"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9" fillId="0" borderId="0" xfId="0" applyFont="1" applyAlignment="1">
      <alignment horizontal="center" vertical="center" wrapText="1"/>
    </xf>
    <xf numFmtId="0" fontId="8" fillId="0" borderId="4" xfId="0" applyFont="1" applyBorder="1" applyAlignment="1">
      <alignment horizontal="center" vertical="center" wrapText="1"/>
    </xf>
    <xf numFmtId="0" fontId="28" fillId="4" borderId="19" xfId="0" applyFont="1" applyFill="1" applyBorder="1" applyAlignment="1" applyProtection="1">
      <alignment horizontal="left" wrapText="1"/>
      <protection locked="0"/>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11" xfId="0" applyFont="1" applyBorder="1" applyAlignment="1">
      <alignment vertical="center" wrapText="1"/>
    </xf>
    <xf numFmtId="0" fontId="6" fillId="0" borderId="0" xfId="0" applyFont="1" applyAlignment="1">
      <alignment vertical="center" wrapText="1"/>
    </xf>
  </cellXfs>
  <cellStyles count="8">
    <cellStyle name="Comma" xfId="1" builtinId="3"/>
    <cellStyle name="Comma 2" xfId="3" xr:uid="{00000000-0005-0000-0000-000001000000}"/>
    <cellStyle name="Comma 3" xfId="6" xr:uid="{00000000-0005-0000-0000-000002000000}"/>
    <cellStyle name="Currency" xfId="7" builtinId="4"/>
    <cellStyle name="Excel Built-in Normal" xfId="4" xr:uid="{00000000-0005-0000-0000-000003000000}"/>
    <cellStyle name="Normal" xfId="0" builtinId="0"/>
    <cellStyle name="Normal 3" xfId="5" xr:uid="{00000000-0005-0000-0000-000005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112"/>
  <sheetViews>
    <sheetView tabSelected="1" zoomScale="205" zoomScaleNormal="205" workbookViewId="0">
      <selection activeCell="E10" sqref="E10"/>
    </sheetView>
  </sheetViews>
  <sheetFormatPr defaultRowHeight="15" x14ac:dyDescent="0.25"/>
  <cols>
    <col min="1" max="4" width="17.7109375" customWidth="1"/>
    <col min="5" max="5" width="16.42578125" customWidth="1"/>
    <col min="6" max="6" width="1.42578125" customWidth="1"/>
    <col min="10" max="10" width="12" hidden="1" customWidth="1"/>
    <col min="11" max="11" width="8.5703125" hidden="1" customWidth="1"/>
    <col min="12" max="12" width="5" hidden="1" customWidth="1"/>
    <col min="13" max="13" width="4.7109375" hidden="1" customWidth="1"/>
    <col min="14" max="14" width="6" hidden="1" customWidth="1"/>
    <col min="15" max="15" width="5" hidden="1" customWidth="1"/>
    <col min="16" max="16" width="9.42578125" hidden="1" customWidth="1"/>
    <col min="17" max="17" width="3.28515625" hidden="1" customWidth="1"/>
    <col min="18" max="18" width="5" hidden="1" customWidth="1"/>
    <col min="19" max="19" width="6.85546875" hidden="1" customWidth="1"/>
    <col min="20" max="22" width="5" hidden="1" customWidth="1"/>
    <col min="23" max="23" width="6.140625" hidden="1" customWidth="1"/>
  </cols>
  <sheetData>
    <row r="1" spans="1:21" x14ac:dyDescent="0.25">
      <c r="A1" s="137" t="s">
        <v>20</v>
      </c>
      <c r="B1" s="138"/>
      <c r="C1" s="139"/>
      <c r="D1" s="14" t="s">
        <v>21</v>
      </c>
      <c r="E1" s="137" t="s">
        <v>68</v>
      </c>
      <c r="F1" s="139"/>
    </row>
    <row r="2" spans="1:21" ht="22.5" customHeight="1" x14ac:dyDescent="0.25">
      <c r="A2" s="130"/>
      <c r="B2" s="131"/>
      <c r="C2" s="133"/>
      <c r="D2" s="2" t="s">
        <v>57</v>
      </c>
      <c r="E2" s="130" t="s">
        <v>31</v>
      </c>
      <c r="F2" s="133"/>
    </row>
    <row r="3" spans="1:21" x14ac:dyDescent="0.25">
      <c r="A3" s="140" t="s">
        <v>23</v>
      </c>
      <c r="B3" s="141"/>
      <c r="C3" s="141"/>
      <c r="D3" s="137" t="s">
        <v>22</v>
      </c>
      <c r="E3" s="138"/>
      <c r="F3" s="139"/>
      <c r="Q3" t="s">
        <v>53</v>
      </c>
      <c r="R3" t="s">
        <v>51</v>
      </c>
      <c r="S3" t="s">
        <v>10</v>
      </c>
      <c r="T3" t="s">
        <v>30</v>
      </c>
      <c r="U3" t="s">
        <v>52</v>
      </c>
    </row>
    <row r="4" spans="1:21" ht="22.5" customHeight="1" x14ac:dyDescent="0.25">
      <c r="A4" s="130"/>
      <c r="B4" s="131"/>
      <c r="C4" s="131"/>
      <c r="D4" s="132">
        <v>45292</v>
      </c>
      <c r="E4" s="131"/>
      <c r="F4" s="133"/>
      <c r="J4" s="15" t="s">
        <v>13</v>
      </c>
      <c r="K4" s="16">
        <v>3.249098272188039E-2</v>
      </c>
      <c r="M4" t="s">
        <v>12</v>
      </c>
      <c r="N4">
        <v>12017</v>
      </c>
      <c r="O4">
        <v>5791</v>
      </c>
      <c r="P4" t="s">
        <v>31</v>
      </c>
      <c r="Q4">
        <v>1</v>
      </c>
      <c r="R4">
        <v>1</v>
      </c>
      <c r="S4">
        <v>2066</v>
      </c>
      <c r="T4">
        <v>1</v>
      </c>
      <c r="U4">
        <v>1</v>
      </c>
    </row>
    <row r="5" spans="1:21" ht="7.5" customHeight="1" x14ac:dyDescent="0.25">
      <c r="A5" s="17"/>
      <c r="B5" s="134"/>
      <c r="C5" s="134"/>
      <c r="D5" s="17"/>
      <c r="E5" s="134"/>
      <c r="F5" s="134"/>
      <c r="J5" s="19" t="s">
        <v>14</v>
      </c>
      <c r="K5" s="20">
        <v>5.4695786713844834E-2</v>
      </c>
      <c r="M5" t="s">
        <v>44</v>
      </c>
      <c r="N5">
        <v>0</v>
      </c>
      <c r="O5">
        <v>0</v>
      </c>
      <c r="P5" t="s">
        <v>41</v>
      </c>
      <c r="Q5">
        <v>0</v>
      </c>
      <c r="R5">
        <v>0.75</v>
      </c>
      <c r="S5">
        <v>0</v>
      </c>
      <c r="T5">
        <v>1</v>
      </c>
      <c r="U5">
        <v>1</v>
      </c>
    </row>
    <row r="6" spans="1:21" ht="21" x14ac:dyDescent="0.25">
      <c r="A6" s="117" t="s">
        <v>27</v>
      </c>
      <c r="B6" s="118"/>
      <c r="C6" s="118"/>
      <c r="D6" s="118"/>
      <c r="E6" s="118"/>
      <c r="F6" s="119"/>
      <c r="J6" s="21" t="s">
        <v>18</v>
      </c>
      <c r="K6" s="22">
        <v>-1044</v>
      </c>
      <c r="M6" t="s">
        <v>9</v>
      </c>
      <c r="N6">
        <v>0</v>
      </c>
      <c r="O6">
        <v>0</v>
      </c>
      <c r="U6" t="e">
        <f>U43/3</f>
        <v>#N/A</v>
      </c>
    </row>
    <row r="7" spans="1:21" ht="30" customHeight="1" x14ac:dyDescent="0.25">
      <c r="A7" s="120" t="s">
        <v>69</v>
      </c>
      <c r="B7" s="121"/>
      <c r="C7" s="121"/>
      <c r="D7" s="121"/>
      <c r="E7" s="121"/>
      <c r="F7" s="122"/>
      <c r="J7" s="21" t="s">
        <v>19</v>
      </c>
      <c r="K7" s="22">
        <v>48</v>
      </c>
      <c r="M7" t="s">
        <v>45</v>
      </c>
      <c r="N7">
        <v>0</v>
      </c>
      <c r="O7">
        <v>0</v>
      </c>
    </row>
    <row r="8" spans="1:21" ht="7.5" customHeight="1" x14ac:dyDescent="0.25">
      <c r="A8" s="23"/>
      <c r="B8" s="24"/>
      <c r="C8" s="24"/>
      <c r="D8" s="24"/>
      <c r="E8" s="25"/>
      <c r="F8" s="26"/>
      <c r="J8" s="21"/>
      <c r="K8" s="22"/>
      <c r="M8" t="s">
        <v>8</v>
      </c>
      <c r="N8">
        <v>0</v>
      </c>
      <c r="O8">
        <v>5791</v>
      </c>
    </row>
    <row r="9" spans="1:21" ht="15.75" x14ac:dyDescent="0.25">
      <c r="A9" s="27"/>
      <c r="B9" s="28"/>
      <c r="C9" s="28"/>
      <c r="D9" s="28"/>
      <c r="E9" s="29">
        <v>2024</v>
      </c>
      <c r="F9" s="30"/>
      <c r="M9" t="s">
        <v>7</v>
      </c>
      <c r="N9">
        <v>12017</v>
      </c>
      <c r="O9">
        <v>5791</v>
      </c>
    </row>
    <row r="10" spans="1:21" ht="18.75" customHeight="1" x14ac:dyDescent="0.25">
      <c r="A10" s="99" t="s">
        <v>35</v>
      </c>
      <c r="B10" s="100"/>
      <c r="C10" s="100"/>
      <c r="D10" s="100"/>
      <c r="E10" s="3"/>
      <c r="F10" s="31"/>
      <c r="M10" t="s">
        <v>46</v>
      </c>
      <c r="N10">
        <v>0</v>
      </c>
      <c r="O10">
        <v>5791</v>
      </c>
    </row>
    <row r="11" spans="1:21" ht="18.75" customHeight="1" x14ac:dyDescent="0.25">
      <c r="A11" s="107" t="s">
        <v>34</v>
      </c>
      <c r="B11" s="108"/>
      <c r="C11" s="108"/>
      <c r="D11" s="108"/>
      <c r="E11" s="3"/>
      <c r="F11" s="32"/>
      <c r="M11" t="s">
        <v>47</v>
      </c>
      <c r="N11">
        <v>0</v>
      </c>
      <c r="O11">
        <v>0</v>
      </c>
    </row>
    <row r="12" spans="1:21" ht="16.5" customHeight="1" x14ac:dyDescent="0.25">
      <c r="A12" s="33" t="s">
        <v>28</v>
      </c>
      <c r="B12" s="136"/>
      <c r="C12" s="136"/>
      <c r="D12" s="136"/>
      <c r="E12" s="34"/>
      <c r="F12" s="35"/>
      <c r="M12" t="s">
        <v>48</v>
      </c>
      <c r="N12">
        <v>0</v>
      </c>
      <c r="O12">
        <v>0</v>
      </c>
    </row>
    <row r="13" spans="1:21" ht="18.75" customHeight="1" thickBot="1" x14ac:dyDescent="0.3">
      <c r="A13" s="99" t="s">
        <v>33</v>
      </c>
      <c r="B13" s="100"/>
      <c r="C13" s="100"/>
      <c r="D13" s="100"/>
      <c r="E13" s="36">
        <f>E11+E10</f>
        <v>0</v>
      </c>
      <c r="F13" s="32"/>
      <c r="K13" t="e">
        <f>VLOOKUP(A4,Data!#REF!,5,FALSE)</f>
        <v>#REF!</v>
      </c>
      <c r="M13" t="s">
        <v>49</v>
      </c>
      <c r="N13">
        <v>0</v>
      </c>
      <c r="O13">
        <v>0</v>
      </c>
    </row>
    <row r="14" spans="1:21" ht="18.75" customHeight="1" thickTop="1" x14ac:dyDescent="0.25">
      <c r="A14" s="107" t="s">
        <v>32</v>
      </c>
      <c r="B14" s="108"/>
      <c r="C14" s="108"/>
      <c r="D14" s="108"/>
      <c r="E14" s="12"/>
      <c r="F14" s="31"/>
      <c r="K14" t="e">
        <f>VLOOKUP(K13,J6:K7,2,FALSE)</f>
        <v>#REF!</v>
      </c>
      <c r="M14" t="s">
        <v>5</v>
      </c>
      <c r="N14">
        <v>0</v>
      </c>
      <c r="O14">
        <v>0</v>
      </c>
    </row>
    <row r="15" spans="1:21" ht="7.5" customHeight="1" x14ac:dyDescent="0.25">
      <c r="A15" s="37"/>
      <c r="B15" s="38"/>
      <c r="C15" s="38"/>
      <c r="D15" s="38"/>
      <c r="E15" s="39"/>
      <c r="F15" s="40"/>
    </row>
    <row r="16" spans="1:21" ht="7.5" customHeight="1" x14ac:dyDescent="0.25">
      <c r="A16" s="41"/>
      <c r="J16" t="s">
        <v>55</v>
      </c>
      <c r="K16" t="s">
        <v>56</v>
      </c>
    </row>
    <row r="17" spans="1:7" ht="21" x14ac:dyDescent="0.25">
      <c r="A17" s="117" t="s">
        <v>74</v>
      </c>
      <c r="B17" s="118"/>
      <c r="C17" s="118"/>
      <c r="D17" s="118"/>
      <c r="E17" s="118"/>
      <c r="F17" s="119"/>
    </row>
    <row r="18" spans="1:7" ht="30" customHeight="1" x14ac:dyDescent="0.25">
      <c r="A18" s="120" t="s">
        <v>70</v>
      </c>
      <c r="B18" s="121"/>
      <c r="C18" s="121"/>
      <c r="D18" s="121"/>
      <c r="E18" s="121"/>
      <c r="F18" s="122"/>
    </row>
    <row r="19" spans="1:7" ht="7.5" customHeight="1" x14ac:dyDescent="0.25">
      <c r="A19" s="42"/>
      <c r="B19" s="43"/>
      <c r="C19" s="43"/>
      <c r="D19" s="43"/>
      <c r="E19" s="43"/>
      <c r="F19" s="44"/>
    </row>
    <row r="20" spans="1:7" ht="18.75" customHeight="1" x14ac:dyDescent="0.25">
      <c r="A20" s="99" t="s">
        <v>36</v>
      </c>
      <c r="B20" s="100"/>
      <c r="C20" s="100"/>
      <c r="D20" s="100"/>
      <c r="E20" s="4" t="s">
        <v>2</v>
      </c>
      <c r="F20" s="45"/>
    </row>
    <row r="21" spans="1:7" x14ac:dyDescent="0.25">
      <c r="A21" s="46"/>
      <c r="B21" s="47"/>
      <c r="D21" s="48"/>
      <c r="E21" s="47"/>
      <c r="F21" s="49"/>
    </row>
    <row r="22" spans="1:7" ht="15.75" x14ac:dyDescent="0.25">
      <c r="A22" s="50"/>
      <c r="B22" s="51"/>
      <c r="D22" s="52"/>
      <c r="E22" s="29">
        <v>2024</v>
      </c>
      <c r="F22" s="53"/>
    </row>
    <row r="23" spans="1:7" ht="18.75" customHeight="1" x14ac:dyDescent="0.25">
      <c r="A23" s="99" t="s">
        <v>37</v>
      </c>
      <c r="B23" s="100"/>
      <c r="C23" s="100"/>
      <c r="D23" s="100"/>
      <c r="E23" s="13"/>
      <c r="F23" s="45"/>
    </row>
    <row r="24" spans="1:7" ht="7.5" customHeight="1" x14ac:dyDescent="0.25">
      <c r="A24" s="54"/>
      <c r="B24" s="55"/>
      <c r="C24" s="56"/>
      <c r="D24" s="39"/>
      <c r="E24" s="39"/>
      <c r="F24" s="40"/>
    </row>
    <row r="25" spans="1:7" ht="7.5" customHeight="1" x14ac:dyDescent="0.25">
      <c r="A25" s="41"/>
    </row>
    <row r="26" spans="1:7" ht="21" x14ac:dyDescent="0.25">
      <c r="A26" s="101" t="s">
        <v>75</v>
      </c>
      <c r="B26" s="102"/>
      <c r="C26" s="102"/>
      <c r="D26" s="102"/>
      <c r="E26" s="102"/>
      <c r="F26" s="103"/>
    </row>
    <row r="27" spans="1:7" ht="45" customHeight="1" x14ac:dyDescent="0.25">
      <c r="A27" s="109" t="s">
        <v>94</v>
      </c>
      <c r="B27" s="110"/>
      <c r="C27" s="110"/>
      <c r="D27" s="110"/>
      <c r="E27" s="110"/>
      <c r="F27" s="111"/>
    </row>
    <row r="28" spans="1:7" ht="7.5" customHeight="1" x14ac:dyDescent="0.25">
      <c r="A28" s="57"/>
      <c r="B28" s="58"/>
      <c r="C28" s="58"/>
      <c r="D28" s="135"/>
      <c r="E28" s="135"/>
      <c r="F28" s="59"/>
    </row>
    <row r="29" spans="1:7" ht="15.75" x14ac:dyDescent="0.25">
      <c r="A29" s="27"/>
      <c r="E29" s="29">
        <v>2024</v>
      </c>
      <c r="F29" s="60"/>
    </row>
    <row r="30" spans="1:7" ht="18.75" customHeight="1" x14ac:dyDescent="0.25">
      <c r="A30" s="99" t="s">
        <v>71</v>
      </c>
      <c r="B30" s="100"/>
      <c r="C30" s="100"/>
      <c r="D30" s="100"/>
      <c r="E30" s="61">
        <f>ROUND(IF(AND(OR(D2=Data!A2,D2=Data!A3),OR(E2=Data!B2,E2=Data!B3,E2=Data!B4)),5%*(E13+IF(E20=Data!E2,E13*0.25,E23))+IF(E56&gt;5%,5%*(E13+IF(E20=Data!E2,E13*0.25,E23)),E58),0),0)</f>
        <v>0</v>
      </c>
      <c r="F30" s="62"/>
      <c r="G30" s="63" t="str">
        <f>IF(AND(ISBLANK($E$56),$E$30&gt;0),"Add the Pastor's Contribution Percentage in Section IV; Line E","")</f>
        <v/>
      </c>
    </row>
    <row r="31" spans="1:7" ht="18.75" customHeight="1" x14ac:dyDescent="0.25">
      <c r="A31" s="126" t="s">
        <v>72</v>
      </c>
      <c r="B31" s="127"/>
      <c r="C31" s="64" t="s">
        <v>85</v>
      </c>
      <c r="D31" s="96" t="s">
        <v>65</v>
      </c>
      <c r="E31" s="61">
        <f>VLOOKUP(D31,Data!C2:D5,2,FALSE)</f>
        <v>0</v>
      </c>
      <c r="F31" s="62"/>
    </row>
    <row r="32" spans="1:7" ht="18.75" customHeight="1" x14ac:dyDescent="0.25">
      <c r="A32" s="107" t="s">
        <v>73</v>
      </c>
      <c r="B32" s="108"/>
      <c r="C32" s="108"/>
      <c r="D32" s="108"/>
      <c r="E32" s="3"/>
      <c r="F32" s="62"/>
    </row>
    <row r="33" spans="1:23" ht="18.75" customHeight="1" x14ac:dyDescent="0.25">
      <c r="A33" s="107" t="s">
        <v>38</v>
      </c>
      <c r="B33" s="108"/>
      <c r="C33" s="108"/>
      <c r="D33" s="108"/>
      <c r="E33" s="3"/>
      <c r="F33" s="62"/>
    </row>
    <row r="34" spans="1:23" ht="18.75" customHeight="1" x14ac:dyDescent="0.25">
      <c r="A34" s="107" t="s">
        <v>39</v>
      </c>
      <c r="B34" s="108"/>
      <c r="C34" s="108"/>
      <c r="D34" s="108"/>
      <c r="E34" s="3"/>
      <c r="F34" s="62"/>
    </row>
    <row r="35" spans="1:23" ht="15.75" x14ac:dyDescent="0.25">
      <c r="A35" s="33" t="s">
        <v>29</v>
      </c>
      <c r="B35" s="104"/>
      <c r="C35" s="104"/>
      <c r="D35" s="104"/>
      <c r="E35" s="65"/>
      <c r="F35" s="62"/>
    </row>
    <row r="36" spans="1:23" ht="18.75" customHeight="1" thickBot="1" x14ac:dyDescent="0.3">
      <c r="A36" s="99" t="s">
        <v>40</v>
      </c>
      <c r="B36" s="100"/>
      <c r="C36" s="100"/>
      <c r="D36" s="100"/>
      <c r="E36" s="36">
        <f>E30+E31+E32+E33+E34+E23+E13</f>
        <v>0</v>
      </c>
      <c r="F36" s="62"/>
    </row>
    <row r="37" spans="1:23" ht="7.5" customHeight="1" thickTop="1" x14ac:dyDescent="0.25">
      <c r="A37" s="66"/>
      <c r="B37" s="39"/>
      <c r="C37" s="39"/>
      <c r="D37" s="105"/>
      <c r="E37" s="106"/>
      <c r="F37" s="67"/>
    </row>
    <row r="38" spans="1:23" ht="7.5" customHeight="1" x14ac:dyDescent="0.25">
      <c r="A38" s="41"/>
    </row>
    <row r="39" spans="1:23" ht="15.75" customHeight="1" x14ac:dyDescent="0.25">
      <c r="A39" s="112" t="s">
        <v>24</v>
      </c>
      <c r="B39" s="112"/>
      <c r="C39" s="112"/>
      <c r="D39" s="112"/>
      <c r="E39" s="112"/>
      <c r="F39" s="112"/>
      <c r="J39" s="19"/>
      <c r="K39" s="19"/>
      <c r="M39" t="s">
        <v>11</v>
      </c>
      <c r="N39">
        <v>0</v>
      </c>
      <c r="O39">
        <v>5791</v>
      </c>
      <c r="P39" t="s">
        <v>42</v>
      </c>
      <c r="Q39">
        <v>0</v>
      </c>
      <c r="R39">
        <v>0.5</v>
      </c>
      <c r="S39">
        <v>0</v>
      </c>
      <c r="T39">
        <v>0</v>
      </c>
      <c r="U39">
        <v>1</v>
      </c>
    </row>
    <row r="40" spans="1:23" ht="22.5" customHeight="1" x14ac:dyDescent="0.25">
      <c r="A40" s="68" t="s">
        <v>25</v>
      </c>
      <c r="B40" s="6">
        <v>1</v>
      </c>
      <c r="C40" s="6"/>
      <c r="D40" s="6"/>
      <c r="E40" s="113"/>
      <c r="F40" s="114"/>
      <c r="J40" s="19" t="s">
        <v>15</v>
      </c>
      <c r="K40" s="22">
        <v>0</v>
      </c>
      <c r="M40" t="s">
        <v>4</v>
      </c>
      <c r="N40">
        <v>12017</v>
      </c>
      <c r="O40">
        <v>5791</v>
      </c>
      <c r="P40" t="s">
        <v>43</v>
      </c>
      <c r="Q40">
        <v>0</v>
      </c>
      <c r="R40">
        <v>0</v>
      </c>
      <c r="S40">
        <v>0</v>
      </c>
      <c r="T40">
        <v>0</v>
      </c>
      <c r="U40">
        <v>0</v>
      </c>
    </row>
    <row r="41" spans="1:23" ht="22.5" customHeight="1" x14ac:dyDescent="0.25">
      <c r="A41" s="68" t="s">
        <v>26</v>
      </c>
      <c r="B41" s="7"/>
      <c r="C41" s="7"/>
      <c r="D41" s="7"/>
      <c r="E41" s="115"/>
      <c r="F41" s="116"/>
      <c r="J41" s="21" t="s">
        <v>16</v>
      </c>
      <c r="K41" s="22">
        <v>1092</v>
      </c>
      <c r="M41" t="s">
        <v>1</v>
      </c>
      <c r="N41">
        <v>12017</v>
      </c>
      <c r="O41">
        <v>5791</v>
      </c>
      <c r="W41" t="s">
        <v>54</v>
      </c>
    </row>
    <row r="42" spans="1:23" ht="22.5" customHeight="1" x14ac:dyDescent="0.25">
      <c r="A42" s="68" t="s">
        <v>76</v>
      </c>
      <c r="B42" s="69">
        <f>$E$36*B40</f>
        <v>0</v>
      </c>
      <c r="C42" s="69">
        <f>$E$36*C40</f>
        <v>0</v>
      </c>
      <c r="D42" s="69">
        <f>$E$36*D40</f>
        <v>0</v>
      </c>
      <c r="E42" s="123">
        <f>E40*$E$36</f>
        <v>0</v>
      </c>
      <c r="F42" s="123"/>
      <c r="J42" s="21" t="s">
        <v>16</v>
      </c>
      <c r="K42" s="22">
        <v>1092</v>
      </c>
      <c r="M42" t="s">
        <v>1</v>
      </c>
      <c r="N42">
        <v>12017</v>
      </c>
      <c r="O42">
        <v>5791</v>
      </c>
      <c r="W42" t="s">
        <v>54</v>
      </c>
    </row>
    <row r="43" spans="1:23" ht="7.5" customHeight="1" x14ac:dyDescent="0.25">
      <c r="A43" s="70"/>
      <c r="B43" s="70"/>
      <c r="C43" s="70"/>
      <c r="D43" s="70"/>
      <c r="E43" s="70"/>
      <c r="F43" s="70"/>
      <c r="J43" s="21" t="s">
        <v>17</v>
      </c>
      <c r="K43" s="22">
        <v>1649</v>
      </c>
      <c r="M43" t="s">
        <v>50</v>
      </c>
      <c r="N43">
        <v>0</v>
      </c>
      <c r="O43">
        <v>0</v>
      </c>
      <c r="R43" t="e">
        <f>ROUND(VLOOKUP(Comp_Form!D2,Comp_Form!M4:O14,3,FALSE)*VLOOKUP(Comp_Form!E2,Comp_Form!P4:R40,3,FALSE),0)</f>
        <v>#N/A</v>
      </c>
      <c r="S43" t="e">
        <f>ROUND(VLOOKUP(Comp_Form!D2,Comp_Form!M4:O14,3,FALSE)/5791*VLOOKUP(Comp_Form!E2,Comp_Form!P4:U40,4,FALSE),0)</f>
        <v>#N/A</v>
      </c>
      <c r="T43" t="e">
        <f>VLOOKUP(Comp_Form!E2,Comp_Form!P4:U40,5,FALSE)*U43</f>
        <v>#N/A</v>
      </c>
      <c r="U43" t="e">
        <f>IF(R43&gt;0,ROUND((Comp_Form!E13*Comp_Form!V43+Comp_Form!E23)*0.03,0),0)</f>
        <v>#N/A</v>
      </c>
      <c r="V43">
        <f>IF(Comp_Form!E20="Yes",1.25,1)</f>
        <v>1.25</v>
      </c>
      <c r="W43" t="b">
        <v>0</v>
      </c>
    </row>
    <row r="44" spans="1:23" ht="21" x14ac:dyDescent="0.25">
      <c r="A44" s="117" t="s">
        <v>84</v>
      </c>
      <c r="B44" s="118"/>
      <c r="C44" s="118"/>
      <c r="D44" s="118"/>
      <c r="E44" s="118"/>
      <c r="F44" s="119"/>
      <c r="J44" t="e">
        <f>VLOOKUP(A2,#REF!,4,FALSE)</f>
        <v>#REF!</v>
      </c>
      <c r="K44" t="e">
        <f>VLOOKUP(A2,#REF!,2,FALSE)</f>
        <v>#REF!</v>
      </c>
      <c r="L44" t="e">
        <f>IF(OR(J44=0,E13&gt;1.05*K44,E13&lt;0.95*K44),ROUND(E13*(1-K4)*K5,0)+1044+K14,J44+1044+K14)</f>
        <v>#REF!</v>
      </c>
    </row>
    <row r="45" spans="1:23" ht="45.75" customHeight="1" x14ac:dyDescent="0.25">
      <c r="A45" s="120" t="s">
        <v>77</v>
      </c>
      <c r="B45" s="121"/>
      <c r="C45" s="121"/>
      <c r="D45" s="121"/>
      <c r="E45" s="121"/>
      <c r="F45" s="122"/>
    </row>
    <row r="46" spans="1:23" ht="7.5" customHeight="1" x14ac:dyDescent="0.25">
      <c r="A46" s="71"/>
      <c r="B46" s="58"/>
      <c r="C46" s="58"/>
      <c r="D46" s="58"/>
      <c r="E46" s="58"/>
      <c r="F46" s="59"/>
    </row>
    <row r="47" spans="1:23" ht="15.75" x14ac:dyDescent="0.25">
      <c r="A47" s="72"/>
      <c r="D47" s="51"/>
      <c r="E47" s="29">
        <v>2024</v>
      </c>
      <c r="F47" s="30"/>
    </row>
    <row r="48" spans="1:23" ht="18.75" x14ac:dyDescent="0.25">
      <c r="A48" s="128" t="s">
        <v>78</v>
      </c>
      <c r="B48" s="129"/>
      <c r="C48" s="129"/>
      <c r="D48" s="129"/>
      <c r="E48" s="51"/>
      <c r="F48" s="60"/>
    </row>
    <row r="49" spans="1:7" ht="18.75" customHeight="1" x14ac:dyDescent="0.25">
      <c r="A49" s="99" t="s">
        <v>93</v>
      </c>
      <c r="B49" s="100"/>
      <c r="C49" s="100"/>
      <c r="D49" s="100"/>
      <c r="E49" s="8"/>
      <c r="F49" s="62"/>
    </row>
    <row r="50" spans="1:7" ht="18.75" customHeight="1" x14ac:dyDescent="0.25">
      <c r="A50" s="107" t="s">
        <v>82</v>
      </c>
      <c r="B50" s="108"/>
      <c r="C50" s="108"/>
      <c r="D50" s="108"/>
      <c r="E50" s="5"/>
      <c r="F50" s="62"/>
    </row>
    <row r="51" spans="1:7" ht="18.75" customHeight="1" x14ac:dyDescent="0.25">
      <c r="A51" s="124" t="s">
        <v>83</v>
      </c>
      <c r="B51" s="125"/>
      <c r="C51" s="125"/>
      <c r="D51" s="125"/>
      <c r="E51" s="9"/>
      <c r="F51" s="62"/>
    </row>
    <row r="52" spans="1:7" ht="18.75" customHeight="1" x14ac:dyDescent="0.25">
      <c r="A52" s="107" t="s">
        <v>79</v>
      </c>
      <c r="B52" s="108"/>
      <c r="C52" s="108"/>
      <c r="D52" s="108"/>
      <c r="E52" s="5"/>
      <c r="F52" s="62"/>
    </row>
    <row r="53" spans="1:7" ht="18.75" customHeight="1" x14ac:dyDescent="0.25">
      <c r="A53" s="107" t="s">
        <v>80</v>
      </c>
      <c r="B53" s="108"/>
      <c r="C53" s="108"/>
      <c r="D53" s="108"/>
      <c r="E53" s="5"/>
      <c r="F53" s="62"/>
    </row>
    <row r="54" spans="1:7" x14ac:dyDescent="0.25">
      <c r="A54" s="73"/>
      <c r="B54" s="74"/>
      <c r="C54" s="74"/>
      <c r="D54" s="74"/>
      <c r="E54" s="75"/>
      <c r="F54" s="76"/>
    </row>
    <row r="55" spans="1:7" ht="18.75" x14ac:dyDescent="0.25">
      <c r="A55" s="128" t="s">
        <v>81</v>
      </c>
      <c r="B55" s="129"/>
      <c r="C55" s="129"/>
      <c r="D55" s="129"/>
      <c r="E55" s="77"/>
      <c r="F55" s="78"/>
    </row>
    <row r="56" spans="1:7" ht="18.75" customHeight="1" x14ac:dyDescent="0.25">
      <c r="A56" s="99" t="s">
        <v>86</v>
      </c>
      <c r="B56" s="100"/>
      <c r="C56" s="100"/>
      <c r="D56" s="100"/>
      <c r="E56" s="11"/>
      <c r="F56" s="62"/>
      <c r="G56" s="63" t="str">
        <f>IF(AND(ISBLANK($E$56),$E$30&gt;0),"Add the Pastor's Contribution Percentage to calculate the Church's Share","")</f>
        <v/>
      </c>
    </row>
    <row r="57" spans="1:7" ht="18.75" customHeight="1" x14ac:dyDescent="0.25">
      <c r="A57" s="107" t="s">
        <v>87</v>
      </c>
      <c r="B57" s="108"/>
      <c r="C57" s="108"/>
      <c r="D57" s="108"/>
      <c r="E57" s="10" t="s">
        <v>89</v>
      </c>
      <c r="F57" s="62"/>
    </row>
    <row r="58" spans="1:7" ht="18.75" customHeight="1" x14ac:dyDescent="0.25">
      <c r="A58" s="107" t="s">
        <v>92</v>
      </c>
      <c r="B58" s="108"/>
      <c r="C58" s="108"/>
      <c r="D58" s="108"/>
      <c r="E58" s="79">
        <f>ROUND(E56*(E13+IF(E20=Data!E2,E13*0.25,E23)),0)</f>
        <v>0</v>
      </c>
      <c r="F58" s="62"/>
    </row>
    <row r="59" spans="1:7" ht="7.5" customHeight="1" x14ac:dyDescent="0.25">
      <c r="A59" s="80"/>
      <c r="B59" s="81"/>
      <c r="C59" s="81"/>
      <c r="D59" s="81"/>
      <c r="E59" s="81"/>
      <c r="F59" s="82"/>
    </row>
    <row r="60" spans="1:7" ht="7.5" customHeight="1" x14ac:dyDescent="0.25"/>
    <row r="61" spans="1:7" ht="21" x14ac:dyDescent="0.25">
      <c r="A61" s="117" t="s">
        <v>95</v>
      </c>
      <c r="B61" s="118"/>
      <c r="C61" s="118"/>
      <c r="D61" s="118"/>
      <c r="E61" s="118"/>
      <c r="F61" s="119"/>
    </row>
    <row r="62" spans="1:7" x14ac:dyDescent="0.25">
      <c r="A62" s="120" t="s">
        <v>101</v>
      </c>
      <c r="B62" s="121"/>
      <c r="C62" s="121"/>
      <c r="D62" s="121"/>
      <c r="E62" s="121"/>
      <c r="F62" s="122"/>
    </row>
    <row r="63" spans="1:7" ht="7.5" customHeight="1" x14ac:dyDescent="0.25">
      <c r="A63" s="71"/>
      <c r="B63" s="58"/>
      <c r="C63" s="58"/>
      <c r="D63" s="58"/>
      <c r="E63" s="58"/>
      <c r="F63" s="59"/>
    </row>
    <row r="64" spans="1:7" ht="18.75" customHeight="1" x14ac:dyDescent="0.25">
      <c r="A64" s="83" t="s">
        <v>102</v>
      </c>
      <c r="B64" s="97" t="s">
        <v>97</v>
      </c>
      <c r="C64" s="84"/>
      <c r="D64" s="85" t="s">
        <v>116</v>
      </c>
      <c r="E64" s="86"/>
      <c r="F64" s="62"/>
    </row>
    <row r="65" spans="1:6" ht="18.75" customHeight="1" x14ac:dyDescent="0.25">
      <c r="A65" s="33" t="s">
        <v>117</v>
      </c>
      <c r="B65" s="98"/>
      <c r="C65" s="87" t="s">
        <v>118</v>
      </c>
      <c r="D65" s="88" t="s">
        <v>110</v>
      </c>
      <c r="E65" s="89">
        <f>E13-E14-E50-E52-E53-E68-IF(E49&gt;0,E49,0)</f>
        <v>0</v>
      </c>
      <c r="F65" s="62"/>
    </row>
    <row r="66" spans="1:6" ht="18.75" customHeight="1" x14ac:dyDescent="0.25">
      <c r="A66" s="90" t="s">
        <v>103</v>
      </c>
      <c r="B66" s="91">
        <f>ROUND((E13+E23-IF(E49&lt;0,0,E49)-E50-E52-E53-E58)/VLOOKUP(B64,Data!G2:H5,2,FALSE),2)-B65</f>
        <v>0</v>
      </c>
      <c r="C66" s="84"/>
      <c r="D66" s="88" t="s">
        <v>112</v>
      </c>
      <c r="E66" s="89">
        <f>VLOOKUP(B64,Data!G2:H5,2,FALSE)*B65</f>
        <v>0</v>
      </c>
      <c r="F66" s="62"/>
    </row>
    <row r="67" spans="1:6" ht="18.75" customHeight="1" x14ac:dyDescent="0.25">
      <c r="A67" s="92"/>
      <c r="B67" s="84"/>
      <c r="C67" s="84"/>
      <c r="D67" s="88" t="s">
        <v>111</v>
      </c>
      <c r="E67" s="89">
        <f>E53</f>
        <v>0</v>
      </c>
      <c r="F67" s="62"/>
    </row>
    <row r="68" spans="1:6" ht="18.75" customHeight="1" x14ac:dyDescent="0.25">
      <c r="A68" s="92" t="s">
        <v>104</v>
      </c>
      <c r="B68" s="84"/>
      <c r="C68" s="84"/>
      <c r="D68" s="88" t="s">
        <v>113</v>
      </c>
      <c r="E68" s="89">
        <f>IF(E57=Data!F2,E58,)</f>
        <v>0</v>
      </c>
      <c r="F68" s="62"/>
    </row>
    <row r="69" spans="1:6" ht="18.75" customHeight="1" x14ac:dyDescent="0.25">
      <c r="A69" s="33" t="s">
        <v>105</v>
      </c>
      <c r="B69" s="89">
        <f>ROUND(E30/12,2)</f>
        <v>0</v>
      </c>
      <c r="C69" s="87" t="s">
        <v>98</v>
      </c>
      <c r="D69" s="88" t="s">
        <v>114</v>
      </c>
      <c r="E69" s="89">
        <f>IF(E57=Data!F4,E58,0)</f>
        <v>0</v>
      </c>
      <c r="F69" s="62"/>
    </row>
    <row r="70" spans="1:6" ht="18.75" customHeight="1" x14ac:dyDescent="0.25">
      <c r="A70" s="33" t="s">
        <v>106</v>
      </c>
      <c r="B70" s="89">
        <f>ROUND(E58/12,2)</f>
        <v>0</v>
      </c>
      <c r="C70" s="87" t="s">
        <v>98</v>
      </c>
      <c r="D70" s="88" t="s">
        <v>115</v>
      </c>
      <c r="E70" s="89">
        <f>E51+E50</f>
        <v>0</v>
      </c>
      <c r="F70" s="62"/>
    </row>
    <row r="71" spans="1:6" ht="7.5" customHeight="1" x14ac:dyDescent="0.25">
      <c r="A71" s="92"/>
      <c r="B71" s="84"/>
      <c r="C71" s="84"/>
      <c r="F71" s="62"/>
    </row>
    <row r="72" spans="1:6" ht="18.75" customHeight="1" x14ac:dyDescent="0.25">
      <c r="A72" s="92" t="s">
        <v>107</v>
      </c>
      <c r="B72" s="84"/>
      <c r="C72" s="84"/>
      <c r="E72" s="93"/>
      <c r="F72" s="62"/>
    </row>
    <row r="73" spans="1:6" ht="18.75" customHeight="1" x14ac:dyDescent="0.25">
      <c r="A73" s="33" t="s">
        <v>105</v>
      </c>
      <c r="B73" s="89">
        <f>ROUND(E31/12,2)</f>
        <v>0</v>
      </c>
      <c r="C73" s="87" t="s">
        <v>98</v>
      </c>
      <c r="E73" s="93"/>
      <c r="F73" s="62"/>
    </row>
    <row r="74" spans="1:6" ht="18.75" customHeight="1" x14ac:dyDescent="0.25">
      <c r="A74" s="33" t="s">
        <v>106</v>
      </c>
      <c r="B74" s="89">
        <f>ROUND((IF(E49&gt;0,E49,0)+E50+E52+E53)/12,2)</f>
        <v>0</v>
      </c>
      <c r="C74" s="87" t="s">
        <v>98</v>
      </c>
      <c r="D74" s="84"/>
      <c r="E74" s="93"/>
      <c r="F74" s="62"/>
    </row>
    <row r="75" spans="1:6" ht="7.5" customHeight="1" x14ac:dyDescent="0.25">
      <c r="A75" s="92"/>
      <c r="B75" s="84"/>
      <c r="C75" s="84"/>
      <c r="D75" s="84"/>
      <c r="E75" s="93"/>
      <c r="F75" s="62"/>
    </row>
    <row r="76" spans="1:6" ht="18.75" customHeight="1" x14ac:dyDescent="0.25">
      <c r="A76" s="92" t="s">
        <v>108</v>
      </c>
      <c r="B76" s="84"/>
      <c r="C76" s="84"/>
      <c r="D76" s="84"/>
      <c r="E76" s="94"/>
      <c r="F76" s="62"/>
    </row>
    <row r="77" spans="1:6" ht="18.75" customHeight="1" x14ac:dyDescent="0.25">
      <c r="A77" s="33" t="s">
        <v>105</v>
      </c>
      <c r="B77" s="89">
        <f>ROUND(E32/4,2)</f>
        <v>0</v>
      </c>
      <c r="C77" s="87" t="s">
        <v>109</v>
      </c>
      <c r="D77" s="18"/>
      <c r="E77" s="18"/>
      <c r="F77" s="76"/>
    </row>
    <row r="78" spans="1:6" ht="7.5" customHeight="1" x14ac:dyDescent="0.25"/>
    <row r="112" spans="1:1" x14ac:dyDescent="0.25">
      <c r="A112" s="95"/>
    </row>
  </sheetData>
  <sheetProtection sheet="1" objects="1" scenarios="1"/>
  <mergeCells count="50">
    <mergeCell ref="A1:C1"/>
    <mergeCell ref="E1:F1"/>
    <mergeCell ref="A2:C2"/>
    <mergeCell ref="E2:F2"/>
    <mergeCell ref="A3:C3"/>
    <mergeCell ref="D3:F3"/>
    <mergeCell ref="A4:C4"/>
    <mergeCell ref="D4:F4"/>
    <mergeCell ref="B5:C5"/>
    <mergeCell ref="E5:F5"/>
    <mergeCell ref="D28:E28"/>
    <mergeCell ref="B12:D12"/>
    <mergeCell ref="A13:D13"/>
    <mergeCell ref="A14:D14"/>
    <mergeCell ref="A44:F44"/>
    <mergeCell ref="A45:F45"/>
    <mergeCell ref="A48:D48"/>
    <mergeCell ref="A49:D49"/>
    <mergeCell ref="A53:D53"/>
    <mergeCell ref="A55:D55"/>
    <mergeCell ref="A56:D56"/>
    <mergeCell ref="A57:D57"/>
    <mergeCell ref="A61:F61"/>
    <mergeCell ref="A62:F62"/>
    <mergeCell ref="A58:D58"/>
    <mergeCell ref="A39:F39"/>
    <mergeCell ref="A52:D52"/>
    <mergeCell ref="E40:F40"/>
    <mergeCell ref="E41:F41"/>
    <mergeCell ref="A6:F6"/>
    <mergeCell ref="A7:F7"/>
    <mergeCell ref="A10:D10"/>
    <mergeCell ref="A11:D11"/>
    <mergeCell ref="E42:F42"/>
    <mergeCell ref="A50:D50"/>
    <mergeCell ref="A51:D51"/>
    <mergeCell ref="A31:B31"/>
    <mergeCell ref="A23:D23"/>
    <mergeCell ref="A20:D20"/>
    <mergeCell ref="A17:F17"/>
    <mergeCell ref="A18:F18"/>
    <mergeCell ref="A30:D30"/>
    <mergeCell ref="A26:F26"/>
    <mergeCell ref="A36:D36"/>
    <mergeCell ref="B35:D35"/>
    <mergeCell ref="D37:E37"/>
    <mergeCell ref="A32:D32"/>
    <mergeCell ref="A33:D33"/>
    <mergeCell ref="A34:D34"/>
    <mergeCell ref="A27:F27"/>
  </mergeCells>
  <printOptions horizontalCentered="1"/>
  <pageMargins left="0.75" right="0.75" top="0.75" bottom="0.5" header="0.3" footer="0.3"/>
  <pageSetup orientation="portrait" r:id="rId1"/>
  <headerFooter>
    <oddHeader>&amp;C&amp;"-,Bold"&amp;16 2024 CLERGY COMPENSATION FORM</oddHeader>
    <oddFooter>&amp;L&amp;"-,Bold"&amp;14Give a copy of this form to the person responsible for payroll. &amp;R&amp;12 &amp;P | Page</oddFooter>
  </headerFooter>
  <rowBreaks count="1" manualBreakCount="1">
    <brk id="38" max="16383" man="1"/>
  </rowBreaks>
  <extLst>
    <ext xmlns:x14="http://schemas.microsoft.com/office/spreadsheetml/2009/9/main" uri="{CCE6A557-97BC-4b89-ADB6-D9C93CAAB3DF}">
      <x14:dataValidations xmlns:xm="http://schemas.microsoft.com/office/excel/2006/main" count="6">
        <x14:dataValidation type="list" allowBlank="1" showInputMessage="1" showErrorMessage="1" xr:uid="{C6F22DC8-2F32-4606-AD12-93EA1949E142}">
          <x14:formula1>
            <xm:f>Data!$A$2:$A$5</xm:f>
          </x14:formula1>
          <xm:sqref>D2</xm:sqref>
        </x14:dataValidation>
        <x14:dataValidation type="list" allowBlank="1" showInputMessage="1" showErrorMessage="1" xr:uid="{0014B037-E02D-4D1E-BBE9-AB2E948C8201}">
          <x14:formula1>
            <xm:f>Data!$B$2:$B$5</xm:f>
          </x14:formula1>
          <xm:sqref>E2:F2</xm:sqref>
        </x14:dataValidation>
        <x14:dataValidation type="list" allowBlank="1" showInputMessage="1" showErrorMessage="1" xr:uid="{70A3FA44-208C-4F1E-854C-E33ADADFA59B}">
          <x14:formula1>
            <xm:f>Data!$E$2:$E$3</xm:f>
          </x14:formula1>
          <xm:sqref>E20</xm:sqref>
        </x14:dataValidation>
        <x14:dataValidation type="list" allowBlank="1" showInputMessage="1" showErrorMessage="1" xr:uid="{2ACE2455-8397-4163-9584-04993142D125}">
          <x14:formula1>
            <xm:f>Data!$C$2:$C$5</xm:f>
          </x14:formula1>
          <xm:sqref>D31</xm:sqref>
        </x14:dataValidation>
        <x14:dataValidation type="list" allowBlank="1" showInputMessage="1" showErrorMessage="1" xr:uid="{718E6D86-3BF6-4E82-8A79-68DBBE36FAFD}">
          <x14:formula1>
            <xm:f>Data!$F$2:$F$4</xm:f>
          </x14:formula1>
          <xm:sqref>E57 E76</xm:sqref>
        </x14:dataValidation>
        <x14:dataValidation type="list" allowBlank="1" showInputMessage="1" showErrorMessage="1" xr:uid="{97ABD4A2-08BF-44FE-B2A6-07B5B36D0619}">
          <x14:formula1>
            <xm:f>Data!$G$2:$G$5</xm:f>
          </x14:formula1>
          <xm:sqref>B64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5"/>
  <sheetViews>
    <sheetView workbookViewId="0">
      <selection activeCell="H6" sqref="H6"/>
    </sheetView>
  </sheetViews>
  <sheetFormatPr defaultRowHeight="15" x14ac:dyDescent="0.25"/>
  <cols>
    <col min="1" max="1" width="11.7109375" bestFit="1" customWidth="1"/>
    <col min="6" max="6" width="10.7109375" bestFit="1" customWidth="1"/>
  </cols>
  <sheetData>
    <row r="1" spans="1:8" x14ac:dyDescent="0.25">
      <c r="A1" s="1" t="s">
        <v>21</v>
      </c>
      <c r="B1" s="1" t="s">
        <v>61</v>
      </c>
      <c r="C1" s="1" t="s">
        <v>6</v>
      </c>
      <c r="D1" s="1"/>
      <c r="E1" s="1" t="s">
        <v>0</v>
      </c>
      <c r="F1" s="1" t="s">
        <v>88</v>
      </c>
      <c r="G1" s="1" t="s">
        <v>96</v>
      </c>
    </row>
    <row r="2" spans="1:8" x14ac:dyDescent="0.25">
      <c r="A2" t="s">
        <v>57</v>
      </c>
      <c r="B2" t="s">
        <v>31</v>
      </c>
      <c r="C2" t="s">
        <v>65</v>
      </c>
      <c r="D2">
        <v>0</v>
      </c>
      <c r="E2" t="s">
        <v>2</v>
      </c>
      <c r="F2" t="s">
        <v>89</v>
      </c>
      <c r="G2" t="s">
        <v>97</v>
      </c>
      <c r="H2">
        <v>24</v>
      </c>
    </row>
    <row r="3" spans="1:8" x14ac:dyDescent="0.25">
      <c r="A3" t="s">
        <v>58</v>
      </c>
      <c r="B3" t="s">
        <v>62</v>
      </c>
      <c r="C3" t="s">
        <v>66</v>
      </c>
      <c r="D3">
        <v>10848</v>
      </c>
      <c r="E3" t="s">
        <v>3</v>
      </c>
      <c r="F3" t="s">
        <v>90</v>
      </c>
      <c r="G3" t="s">
        <v>98</v>
      </c>
      <c r="H3">
        <v>12</v>
      </c>
    </row>
    <row r="4" spans="1:8" x14ac:dyDescent="0.25">
      <c r="A4" t="s">
        <v>60</v>
      </c>
      <c r="B4" t="s">
        <v>63</v>
      </c>
      <c r="C4" t="s">
        <v>67</v>
      </c>
      <c r="D4">
        <v>20592</v>
      </c>
      <c r="F4" t="s">
        <v>91</v>
      </c>
      <c r="G4" t="s">
        <v>99</v>
      </c>
      <c r="H4">
        <v>26</v>
      </c>
    </row>
    <row r="5" spans="1:8" x14ac:dyDescent="0.25">
      <c r="A5" t="s">
        <v>59</v>
      </c>
      <c r="B5" t="s">
        <v>64</v>
      </c>
      <c r="C5" t="s">
        <v>17</v>
      </c>
      <c r="D5">
        <v>28188</v>
      </c>
      <c r="G5" t="s">
        <v>100</v>
      </c>
      <c r="H5">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Comp_Form</vt:lpstr>
      <vt:lpstr>Data</vt:lpstr>
      <vt:lpstr>Comp_Form!Print_Area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Pospisil</dc:creator>
  <cp:lastModifiedBy>Jeff Pospisil</cp:lastModifiedBy>
  <cp:lastPrinted>2023-09-08T23:06:33Z</cp:lastPrinted>
  <dcterms:created xsi:type="dcterms:W3CDTF">2017-02-28T15:09:46Z</dcterms:created>
  <dcterms:modified xsi:type="dcterms:W3CDTF">2023-09-11T17:03:22Z</dcterms:modified>
</cp:coreProperties>
</file>